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hepworth/Desktop/"/>
    </mc:Choice>
  </mc:AlternateContent>
  <xr:revisionPtr revIDLastSave="0" documentId="8_{6F5C1037-1C5E-F247-B804-C6D285E5C6F0}" xr6:coauthVersionLast="47" xr6:coauthVersionMax="47" xr10:uidLastSave="{00000000-0000-0000-0000-000000000000}"/>
  <bookViews>
    <workbookView xWindow="0" yWindow="500" windowWidth="25600" windowHeight="9960" xr2:uid="{00000000-000D-0000-FFFF-FFFF00000000}"/>
  </bookViews>
  <sheets>
    <sheet name="Budget Helper" sheetId="1" r:id="rId1"/>
    <sheet name="assumptions" sheetId="2" r:id="rId2"/>
  </sheets>
  <calcPr calcId="191029"/>
</workbook>
</file>

<file path=xl/calcChain.xml><?xml version="1.0" encoding="utf-8"?>
<calcChain xmlns="http://schemas.openxmlformats.org/spreadsheetml/2006/main">
  <c r="B9" i="1" l="1"/>
  <c r="B15" i="1"/>
  <c r="B2" i="2"/>
  <c r="B27" i="1" l="1"/>
  <c r="D17" i="1"/>
  <c r="D16" i="1"/>
  <c r="D15" i="1"/>
  <c r="E13" i="1"/>
  <c r="E26" i="1" s="1"/>
  <c r="D13" i="1"/>
  <c r="D18" i="1" s="1"/>
  <c r="C9" i="1"/>
  <c r="C17" i="1" s="1"/>
  <c r="C15" i="1" l="1"/>
  <c r="D20" i="1"/>
  <c r="B13" i="1"/>
  <c r="C13" i="1"/>
  <c r="B17" i="1"/>
  <c r="D19" i="1"/>
  <c r="C16" i="1"/>
  <c r="D21" i="1"/>
  <c r="D22" i="1"/>
  <c r="D26" i="1"/>
  <c r="B16" i="1"/>
  <c r="E22" i="1"/>
  <c r="E23" i="1" s="1"/>
  <c r="E24" i="1" s="1"/>
  <c r="D23" i="1" l="1"/>
  <c r="D24" i="1"/>
  <c r="D25" i="1"/>
  <c r="E25" i="1"/>
  <c r="B20" i="1"/>
  <c r="B26" i="1"/>
  <c r="B22" i="1"/>
  <c r="B19" i="1"/>
  <c r="B21" i="1"/>
  <c r="B18" i="1"/>
  <c r="C20" i="1"/>
  <c r="C21" i="1"/>
  <c r="C18" i="1"/>
  <c r="C26" i="1"/>
  <c r="C22" i="1"/>
  <c r="C19" i="1"/>
  <c r="C23" i="1" l="1"/>
  <c r="B23" i="1"/>
  <c r="B25" i="1" s="1"/>
  <c r="C24" i="1"/>
  <c r="C25" i="1"/>
  <c r="B24" i="1" l="1"/>
</calcChain>
</file>

<file path=xl/sharedStrings.xml><?xml version="1.0" encoding="utf-8"?>
<sst xmlns="http://schemas.openxmlformats.org/spreadsheetml/2006/main" count="40" uniqueCount="35">
  <si>
    <t>MWSU GRANT BUDGET HELPER</t>
  </si>
  <si>
    <r>
      <t xml:space="preserve">Please do ONE grant funded employee at a time. Enter values in the </t>
    </r>
    <r>
      <rPr>
        <b/>
        <sz val="10"/>
        <color rgb="FFFFFF00"/>
        <rFont val="Arial"/>
        <family val="2"/>
      </rPr>
      <t>YELLOW</t>
    </r>
    <r>
      <rPr>
        <sz val="10"/>
        <color rgb="FF000000"/>
        <rFont val="Arial"/>
        <family val="2"/>
      </rPr>
      <t xml:space="preserve"> boxes in a single column based on the</t>
    </r>
  </si>
  <si>
    <t>employee type. For mutiple year budgets assume a 3% increase in salary each year. For faculty positions assume 24</t>
  </si>
  <si>
    <t>workload hours is 100% effort. For summer, 100% faculty effort is 2/9 of academic year salary.</t>
  </si>
  <si>
    <t>Faculty (MOSERS)</t>
  </si>
  <si>
    <t>Faculty (CURP)</t>
  </si>
  <si>
    <t>Staff (MOSERS)</t>
  </si>
  <si>
    <t>Staff (Non-Benefit)</t>
  </si>
  <si>
    <t>Annual Salary</t>
  </si>
  <si>
    <t>FACULTY</t>
  </si>
  <si>
    <t>Acad Yr Effort</t>
  </si>
  <si>
    <t>Summer Effort</t>
  </si>
  <si>
    <t>STAFF</t>
  </si>
  <si>
    <t>Fiscal Yr Effort</t>
  </si>
  <si>
    <t>REQUESTED SALARY</t>
  </si>
  <si>
    <t>Fringe Benefits</t>
  </si>
  <si>
    <t>Health Insurance</t>
  </si>
  <si>
    <t>Dental</t>
  </si>
  <si>
    <t>Vision</t>
  </si>
  <si>
    <t>Life Insurance</t>
  </si>
  <si>
    <t>Long Term Disability</t>
  </si>
  <si>
    <t>Accidental Death Dismember</t>
  </si>
  <si>
    <t>Retirement</t>
  </si>
  <si>
    <t>FICA</t>
  </si>
  <si>
    <t>TOTAL BENEFITS</t>
  </si>
  <si>
    <t>Benefits %</t>
  </si>
  <si>
    <t>SALARY AND BENEFITS</t>
  </si>
  <si>
    <t>INDIRECT COSTS</t>
  </si>
  <si>
    <t>Rates Last Updated</t>
  </si>
  <si>
    <t>MOSERS</t>
  </si>
  <si>
    <t>CURP</t>
  </si>
  <si>
    <t>Last Updated</t>
  </si>
  <si>
    <t>Life Insurance &amp; AD&amp;D</t>
  </si>
  <si>
    <t>FICA/Medicare</t>
  </si>
  <si>
    <t>Kim Sherwood 9.1.22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</si>
</sst>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mm\ d\,\ yyyy"/>
  </numFmts>
  <fonts count="7" x14ac:knownFonts="1">
    <font>
      <sz val="10"/>
      <color rgb="FF00000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0"/>
      <color rgb="FFFFFF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164" fontId="4" fillId="2" borderId="1" xfId="0" applyNumberFormat="1" applyFont="1" applyFill="1" applyBorder="1" applyAlignment="1">
      <alignment horizontal="right"/>
    </xf>
    <xf numFmtId="164" fontId="1" fillId="3" borderId="0" xfId="0" applyNumberFormat="1" applyFont="1" applyFill="1" applyAlignment="1">
      <alignment horizontal="center"/>
    </xf>
    <xf numFmtId="0" fontId="1" fillId="4" borderId="0" xfId="0" applyFont="1" applyFill="1" applyAlignment="1"/>
    <xf numFmtId="0" fontId="1" fillId="4" borderId="0" xfId="0" applyFont="1" applyFill="1"/>
    <xf numFmtId="9" fontId="1" fillId="3" borderId="0" xfId="0" applyNumberFormat="1" applyFont="1" applyFill="1" applyAlignment="1">
      <alignment horizontal="center"/>
    </xf>
    <xf numFmtId="0" fontId="1" fillId="5" borderId="0" xfId="0" applyFont="1" applyFill="1"/>
    <xf numFmtId="0" fontId="1" fillId="3" borderId="0" xfId="0" applyFont="1" applyFill="1" applyAlignment="1">
      <alignment horizontal="center"/>
    </xf>
    <xf numFmtId="0" fontId="3" fillId="6" borderId="0" xfId="0" applyFont="1" applyFill="1" applyAlignment="1"/>
    <xf numFmtId="164" fontId="3" fillId="6" borderId="0" xfId="0" applyNumberFormat="1" applyFont="1" applyFill="1"/>
    <xf numFmtId="164" fontId="1" fillId="0" borderId="0" xfId="0" applyNumberFormat="1" applyFont="1"/>
    <xf numFmtId="164" fontId="1" fillId="5" borderId="0" xfId="0" applyNumberFormat="1" applyFont="1" applyFill="1"/>
    <xf numFmtId="0" fontId="3" fillId="7" borderId="0" xfId="0" applyFont="1" applyFill="1" applyAlignment="1"/>
    <xf numFmtId="164" fontId="3" fillId="7" borderId="0" xfId="0" applyNumberFormat="1" applyFont="1" applyFill="1"/>
    <xf numFmtId="10" fontId="3" fillId="0" borderId="0" xfId="0" applyNumberFormat="1" applyFont="1"/>
    <xf numFmtId="165" fontId="1" fillId="0" borderId="0" xfId="0" applyNumberFormat="1" applyFont="1" applyAlignment="1"/>
    <xf numFmtId="9" fontId="1" fillId="0" borderId="0" xfId="0" applyNumberFormat="1" applyFont="1" applyAlignment="1"/>
    <xf numFmtId="164" fontId="1" fillId="0" borderId="0" xfId="0" applyNumberFormat="1" applyFont="1" applyAlignment="1"/>
    <xf numFmtId="10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27"/>
  <sheetViews>
    <sheetView tabSelected="1" workbookViewId="0">
      <selection activeCell="B10" sqref="B10"/>
    </sheetView>
  </sheetViews>
  <sheetFormatPr baseColWidth="10" defaultColWidth="12.6640625" defaultRowHeight="15.75" customHeight="1" x14ac:dyDescent="0.15"/>
  <cols>
    <col min="1" max="1" width="23.1640625" customWidth="1"/>
    <col min="2" max="5" width="15.83203125" customWidth="1"/>
  </cols>
  <sheetData>
    <row r="1" spans="1:5" ht="23" x14ac:dyDescent="0.25">
      <c r="B1" s="1"/>
      <c r="C1" s="2" t="s">
        <v>0</v>
      </c>
      <c r="D1" s="1"/>
      <c r="E1" s="1"/>
    </row>
    <row r="2" spans="1:5" ht="15.75" customHeight="1" x14ac:dyDescent="0.15">
      <c r="A2" s="1" t="s">
        <v>1</v>
      </c>
      <c r="B2" s="1"/>
      <c r="C2" s="1"/>
      <c r="D2" s="1"/>
      <c r="E2" s="1"/>
    </row>
    <row r="3" spans="1:5" ht="15.75" customHeight="1" x14ac:dyDescent="0.15">
      <c r="A3" s="1" t="s">
        <v>2</v>
      </c>
      <c r="B3" s="1"/>
      <c r="C3" s="1"/>
      <c r="D3" s="1"/>
      <c r="E3" s="1"/>
    </row>
    <row r="4" spans="1:5" ht="15.75" customHeight="1" x14ac:dyDescent="0.15">
      <c r="A4" s="1" t="s">
        <v>3</v>
      </c>
      <c r="B4" s="1"/>
      <c r="C4" s="1"/>
      <c r="D4" s="1"/>
      <c r="E4" s="1"/>
    </row>
    <row r="5" spans="1:5" ht="15.75" customHeight="1" x14ac:dyDescent="0.15">
      <c r="B5" s="1"/>
      <c r="C5" s="1"/>
      <c r="D5" s="1"/>
      <c r="E5" s="1"/>
    </row>
    <row r="6" spans="1:5" ht="15.75" customHeight="1" x14ac:dyDescent="0.15">
      <c r="B6" s="1" t="s">
        <v>4</v>
      </c>
      <c r="C6" s="1" t="s">
        <v>5</v>
      </c>
      <c r="D6" s="1" t="s">
        <v>6</v>
      </c>
      <c r="E6" s="1" t="s">
        <v>7</v>
      </c>
    </row>
    <row r="7" spans="1:5" ht="15" x14ac:dyDescent="0.2">
      <c r="A7" s="3" t="s">
        <v>8</v>
      </c>
      <c r="B7" s="4">
        <v>60000</v>
      </c>
      <c r="C7" s="4">
        <v>60000</v>
      </c>
      <c r="D7" s="5"/>
      <c r="E7" s="5"/>
    </row>
    <row r="8" spans="1:5" ht="15.75" customHeight="1" x14ac:dyDescent="0.15">
      <c r="A8" s="6" t="s">
        <v>9</v>
      </c>
      <c r="B8" s="7"/>
      <c r="C8" s="7"/>
      <c r="D8" s="7"/>
      <c r="E8" s="7"/>
    </row>
    <row r="9" spans="1:5" ht="15.75" customHeight="1" x14ac:dyDescent="0.15">
      <c r="A9" s="1" t="s">
        <v>10</v>
      </c>
      <c r="B9" s="8">
        <f>1/9</f>
        <v>0.1111111111111111</v>
      </c>
      <c r="C9" s="8">
        <f t="shared" ref="C9" si="0">1/9</f>
        <v>0.1111111111111111</v>
      </c>
      <c r="D9" s="9"/>
      <c r="E9" s="9"/>
    </row>
    <row r="10" spans="1:5" ht="15.75" customHeight="1" x14ac:dyDescent="0.15">
      <c r="A10" s="1" t="s">
        <v>11</v>
      </c>
      <c r="B10" s="8"/>
      <c r="C10" s="10"/>
      <c r="D10" s="9"/>
      <c r="E10" s="9"/>
    </row>
    <row r="11" spans="1:5" ht="15.75" customHeight="1" x14ac:dyDescent="0.15">
      <c r="A11" s="6" t="s">
        <v>12</v>
      </c>
      <c r="B11" s="7"/>
      <c r="C11" s="7"/>
      <c r="D11" s="7"/>
      <c r="E11" s="7"/>
    </row>
    <row r="12" spans="1:5" ht="15.75" customHeight="1" x14ac:dyDescent="0.15">
      <c r="A12" s="1" t="s">
        <v>13</v>
      </c>
      <c r="B12" s="9"/>
      <c r="C12" s="9"/>
      <c r="D12" s="8">
        <v>0</v>
      </c>
      <c r="E12" s="8">
        <v>0</v>
      </c>
    </row>
    <row r="13" spans="1:5" ht="15.75" customHeight="1" x14ac:dyDescent="0.15">
      <c r="A13" s="11" t="s">
        <v>14</v>
      </c>
      <c r="B13" s="12">
        <f t="shared" ref="B13:C13" si="1">B7*B9+B7*2/9*B10</f>
        <v>6666.6666666666661</v>
      </c>
      <c r="C13" s="12">
        <f t="shared" si="1"/>
        <v>6666.6666666666661</v>
      </c>
      <c r="D13" s="12">
        <f t="shared" ref="D13:E13" si="2">D7*D12</f>
        <v>0</v>
      </c>
      <c r="E13" s="12">
        <f t="shared" si="2"/>
        <v>0</v>
      </c>
    </row>
    <row r="14" spans="1:5" ht="15.75" customHeight="1" x14ac:dyDescent="0.15">
      <c r="A14" s="3" t="s">
        <v>15</v>
      </c>
    </row>
    <row r="15" spans="1:5" ht="15.75" customHeight="1" x14ac:dyDescent="0.15">
      <c r="A15" s="1" t="s">
        <v>16</v>
      </c>
      <c r="B15" s="13">
        <f>assumptions!B2*B$9</f>
        <v>1835.5866666666664</v>
      </c>
      <c r="C15" s="13">
        <f>assumptions!B2*C9</f>
        <v>1835.5866666666664</v>
      </c>
      <c r="D15" s="13">
        <f>assumptions!B2*D$12</f>
        <v>0</v>
      </c>
      <c r="E15" s="14"/>
    </row>
    <row r="16" spans="1:5" ht="15.75" customHeight="1" x14ac:dyDescent="0.15">
      <c r="A16" s="1" t="s">
        <v>17</v>
      </c>
      <c r="B16" s="13">
        <f>assumptions!$B3*B$9</f>
        <v>41.16</v>
      </c>
      <c r="C16" s="13">
        <f>assumptions!$B3*C$9</f>
        <v>41.16</v>
      </c>
      <c r="D16" s="13">
        <f>assumptions!B3*D$12</f>
        <v>0</v>
      </c>
      <c r="E16" s="14"/>
    </row>
    <row r="17" spans="1:5" ht="15.75" customHeight="1" x14ac:dyDescent="0.15">
      <c r="A17" s="1" t="s">
        <v>18</v>
      </c>
      <c r="B17" s="13">
        <f>assumptions!$B4*B$9</f>
        <v>1.1599999999999999</v>
      </c>
      <c r="C17" s="13">
        <f>assumptions!$B4*C$9</f>
        <v>1.1599999999999999</v>
      </c>
      <c r="D17" s="13">
        <f>assumptions!B4*D$12</f>
        <v>0</v>
      </c>
      <c r="E17" s="14"/>
    </row>
    <row r="18" spans="1:5" ht="15.75" customHeight="1" x14ac:dyDescent="0.15">
      <c r="A18" s="1" t="s">
        <v>19</v>
      </c>
      <c r="B18" s="13">
        <f>assumptions!$B5*B$13</f>
        <v>9.6</v>
      </c>
      <c r="C18" s="13">
        <f>assumptions!$B5*C$13</f>
        <v>9.6</v>
      </c>
      <c r="D18" s="13">
        <f>assumptions!$B5*D$13</f>
        <v>0</v>
      </c>
      <c r="E18" s="14"/>
    </row>
    <row r="19" spans="1:5" ht="15.75" customHeight="1" x14ac:dyDescent="0.15">
      <c r="A19" s="1" t="s">
        <v>20</v>
      </c>
      <c r="B19" s="13">
        <f>assumptions!$B6*B$13</f>
        <v>9.3333333333333321</v>
      </c>
      <c r="C19" s="13">
        <f>assumptions!$B6*C$13</f>
        <v>9.3333333333333321</v>
      </c>
      <c r="D19" s="13">
        <f>assumptions!$B6*D$13</f>
        <v>0</v>
      </c>
      <c r="E19" s="14"/>
    </row>
    <row r="20" spans="1:5" ht="15.75" customHeight="1" x14ac:dyDescent="0.15">
      <c r="A20" s="1" t="s">
        <v>21</v>
      </c>
      <c r="B20" s="13">
        <f>assumptions!$B7*B$13</f>
        <v>0.93333333333333313</v>
      </c>
      <c r="C20" s="13">
        <f>assumptions!$B7*C$13</f>
        <v>0.93333333333333313</v>
      </c>
      <c r="D20" s="13">
        <f>assumptions!$B7*D$13</f>
        <v>0</v>
      </c>
      <c r="E20" s="14"/>
    </row>
    <row r="21" spans="1:5" ht="15.75" customHeight="1" x14ac:dyDescent="0.15">
      <c r="A21" s="1" t="s">
        <v>22</v>
      </c>
      <c r="B21" s="13">
        <f>B13*assumptions!B9</f>
        <v>1755.333333333333</v>
      </c>
      <c r="C21" s="13">
        <f>C13*assumptions!B10</f>
        <v>399.99999999999994</v>
      </c>
      <c r="D21" s="13">
        <f>D13*assumptions!B9</f>
        <v>0</v>
      </c>
      <c r="E21" s="14"/>
    </row>
    <row r="22" spans="1:5" ht="15.75" customHeight="1" x14ac:dyDescent="0.15">
      <c r="A22" s="1" t="s">
        <v>23</v>
      </c>
      <c r="B22" s="13">
        <f>B13*assumptions!$B11</f>
        <v>509.99999999999994</v>
      </c>
      <c r="C22" s="13">
        <f>C13*assumptions!$B11</f>
        <v>509.99999999999994</v>
      </c>
      <c r="D22" s="13">
        <f>D13*assumptions!$B11</f>
        <v>0</v>
      </c>
      <c r="E22" s="13">
        <f>E13*assumptions!$B11</f>
        <v>0</v>
      </c>
    </row>
    <row r="23" spans="1:5" ht="15.75" customHeight="1" x14ac:dyDescent="0.15">
      <c r="A23" s="15" t="s">
        <v>24</v>
      </c>
      <c r="B23" s="16">
        <f t="shared" ref="B23:E23" si="3">SUM(B15:B22)</f>
        <v>4163.1066666666657</v>
      </c>
      <c r="C23" s="16">
        <f t="shared" si="3"/>
        <v>2807.7733333333331</v>
      </c>
      <c r="D23" s="16">
        <f t="shared" si="3"/>
        <v>0</v>
      </c>
      <c r="E23" s="16">
        <f t="shared" si="3"/>
        <v>0</v>
      </c>
    </row>
    <row r="24" spans="1:5" ht="15.75" customHeight="1" x14ac:dyDescent="0.15">
      <c r="A24" s="3" t="s">
        <v>25</v>
      </c>
      <c r="B24" s="17">
        <f t="shared" ref="B24:E24" si="4">B23/B13</f>
        <v>0.62446599999999985</v>
      </c>
      <c r="C24" s="17">
        <f t="shared" si="4"/>
        <v>0.42116599999999998</v>
      </c>
      <c r="D24" s="17" t="e">
        <f t="shared" si="4"/>
        <v>#DIV/0!</v>
      </c>
      <c r="E24" s="17" t="e">
        <f t="shared" si="4"/>
        <v>#DIV/0!</v>
      </c>
    </row>
    <row r="25" spans="1:5" ht="15.75" customHeight="1" x14ac:dyDescent="0.15">
      <c r="A25" s="15" t="s">
        <v>26</v>
      </c>
      <c r="B25" s="16">
        <f>B13+B23</f>
        <v>10829.773333333331</v>
      </c>
      <c r="C25" s="16">
        <f t="shared" ref="C25:E25" si="5">C13+C23</f>
        <v>9474.4399999999987</v>
      </c>
      <c r="D25" s="16">
        <f t="shared" si="5"/>
        <v>0</v>
      </c>
      <c r="E25" s="16">
        <f t="shared" si="5"/>
        <v>0</v>
      </c>
    </row>
    <row r="26" spans="1:5" ht="15.75" customHeight="1" x14ac:dyDescent="0.15">
      <c r="A26" s="15" t="s">
        <v>27</v>
      </c>
      <c r="B26" s="16">
        <f>B13*assumptions!$B1</f>
        <v>2733.333333333333</v>
      </c>
      <c r="C26" s="16">
        <f>C13*assumptions!$B1</f>
        <v>2733.333333333333</v>
      </c>
      <c r="D26" s="16">
        <f>D13*assumptions!$B1</f>
        <v>0</v>
      </c>
      <c r="E26" s="16">
        <f>E13*assumptions!$B1</f>
        <v>0</v>
      </c>
    </row>
    <row r="27" spans="1:5" ht="15.75" customHeight="1" x14ac:dyDescent="0.15">
      <c r="A27" s="1" t="s">
        <v>28</v>
      </c>
      <c r="B27" s="18" t="str">
        <f>assumptions!B13</f>
        <v>Kim Sherwood 9.1.22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3"/>
  <sheetViews>
    <sheetView workbookViewId="0">
      <selection activeCell="D17" sqref="D17"/>
    </sheetView>
  </sheetViews>
  <sheetFormatPr baseColWidth="10" defaultColWidth="12.6640625" defaultRowHeight="15.75" customHeight="1" x14ac:dyDescent="0.15"/>
  <cols>
    <col min="1" max="1" width="20.83203125" customWidth="1"/>
  </cols>
  <sheetData>
    <row r="1" spans="1:2" ht="15.75" customHeight="1" x14ac:dyDescent="0.15">
      <c r="A1" s="1"/>
      <c r="B1" s="19">
        <v>0.41</v>
      </c>
    </row>
    <row r="2" spans="1:2" ht="15.75" customHeight="1" x14ac:dyDescent="0.15">
      <c r="A2" s="1" t="s">
        <v>16</v>
      </c>
      <c r="B2" s="20">
        <f>1376.69*12</f>
        <v>16520.28</v>
      </c>
    </row>
    <row r="3" spans="1:2" ht="15.75" customHeight="1" x14ac:dyDescent="0.15">
      <c r="A3" s="1" t="s">
        <v>17</v>
      </c>
      <c r="B3" s="20">
        <v>370.44</v>
      </c>
    </row>
    <row r="4" spans="1:2" ht="15.75" customHeight="1" x14ac:dyDescent="0.15">
      <c r="A4" s="1" t="s">
        <v>18</v>
      </c>
      <c r="B4" s="20">
        <v>10.44</v>
      </c>
    </row>
    <row r="5" spans="1:2" ht="15.75" customHeight="1" x14ac:dyDescent="0.15">
      <c r="A5" s="1" t="s">
        <v>32</v>
      </c>
      <c r="B5" s="21">
        <v>1.4400000000000001E-3</v>
      </c>
    </row>
    <row r="6" spans="1:2" ht="15.75" customHeight="1" x14ac:dyDescent="0.15">
      <c r="A6" s="1" t="s">
        <v>20</v>
      </c>
      <c r="B6" s="21">
        <v>1.4E-3</v>
      </c>
    </row>
    <row r="7" spans="1:2" ht="15.75" customHeight="1" x14ac:dyDescent="0.15">
      <c r="A7" s="1" t="s">
        <v>21</v>
      </c>
      <c r="B7" s="21">
        <v>1.3999999999999999E-4</v>
      </c>
    </row>
    <row r="8" spans="1:2" ht="15.75" customHeight="1" x14ac:dyDescent="0.15">
      <c r="A8" s="1"/>
      <c r="B8" s="21"/>
    </row>
    <row r="9" spans="1:2" ht="15.75" customHeight="1" x14ac:dyDescent="0.15">
      <c r="A9" s="1" t="s">
        <v>29</v>
      </c>
      <c r="B9" s="21">
        <v>0.26329999999999998</v>
      </c>
    </row>
    <row r="10" spans="1:2" ht="15.75" customHeight="1" x14ac:dyDescent="0.15">
      <c r="A10" s="1" t="s">
        <v>30</v>
      </c>
      <c r="B10" s="21">
        <v>0.06</v>
      </c>
    </row>
    <row r="11" spans="1:2" ht="15.75" customHeight="1" x14ac:dyDescent="0.15">
      <c r="A11" s="1" t="s">
        <v>33</v>
      </c>
      <c r="B11" s="21">
        <v>7.6499999999999999E-2</v>
      </c>
    </row>
    <row r="13" spans="1:2" ht="15.75" customHeight="1" x14ac:dyDescent="0.15">
      <c r="A13" s="1" t="s">
        <v>31</v>
      </c>
      <c r="B13" s="1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Helper</vt:lpstr>
      <vt:lpstr>assumptions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Sherwood</dc:creator>
  <cp:lastModifiedBy>Microsoft Office User</cp:lastModifiedBy>
  <dcterms:created xsi:type="dcterms:W3CDTF">2022-09-01T13:00:11Z</dcterms:created>
  <dcterms:modified xsi:type="dcterms:W3CDTF">2022-09-08T16:21:11Z</dcterms:modified>
</cp:coreProperties>
</file>